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20" windowHeight="11020"/>
  </bookViews>
  <sheets>
    <sheet name="ALL PROJECTS" sheetId="1" r:id="rId1"/>
    <sheet name="1" sheetId="2" r:id="rId2"/>
    <sheet name="2" sheetId="3" r:id="rId3"/>
    <sheet name="3" sheetId="4" r:id="rId4"/>
    <sheet name="4" sheetId="5" r:id="rId5"/>
    <sheet name="5" sheetId="6" r:id="rId6"/>
    <sheet name="6" sheetId="7" r:id="rId7"/>
    <sheet name="7" sheetId="8" r:id="rId8"/>
  </sheets>
  <definedNames>
    <definedName name="_xlnm.Print_Area" localSheetId="5">'5'!$A$1:$E$14</definedName>
  </definedNames>
  <calcPr calcId="145621"/>
</workbook>
</file>

<file path=xl/calcChain.xml><?xml version="1.0" encoding="utf-8"?>
<calcChain xmlns="http://schemas.openxmlformats.org/spreadsheetml/2006/main">
  <c r="J7" i="1" l="1"/>
  <c r="D8" i="6" l="1"/>
  <c r="D7" i="6"/>
  <c r="D5" i="6"/>
  <c r="C21" i="6"/>
  <c r="C18" i="6"/>
  <c r="C17" i="6"/>
  <c r="D22" i="6" l="1"/>
  <c r="C22" i="6" s="1"/>
  <c r="C23" i="6" s="1"/>
  <c r="D23" i="6"/>
  <c r="E6" i="6"/>
  <c r="D6" i="6" s="1"/>
  <c r="C9" i="6" l="1"/>
  <c r="E9" i="6"/>
  <c r="B11" i="6"/>
  <c r="D9" i="6" l="1"/>
  <c r="B15" i="2" l="1"/>
  <c r="D9" i="4" l="1"/>
  <c r="C9" i="4"/>
  <c r="B9" i="4"/>
  <c r="D6" i="3"/>
  <c r="C6" i="3"/>
  <c r="B6" i="3"/>
  <c r="D9" i="2"/>
  <c r="C9" i="2"/>
  <c r="B9" i="2"/>
  <c r="F13" i="1"/>
  <c r="E6" i="1"/>
  <c r="E13" i="1" s="1"/>
</calcChain>
</file>

<file path=xl/sharedStrings.xml><?xml version="1.0" encoding="utf-8"?>
<sst xmlns="http://schemas.openxmlformats.org/spreadsheetml/2006/main" count="143" uniqueCount="116">
  <si>
    <t>Comment</t>
  </si>
  <si>
    <t xml:space="preserve">TOTAL </t>
  </si>
  <si>
    <t>Membership fees</t>
  </si>
  <si>
    <t>To receive</t>
  </si>
  <si>
    <t>Received</t>
  </si>
  <si>
    <t>INCOME</t>
  </si>
  <si>
    <t>Contracted</t>
  </si>
  <si>
    <t>£ 60000</t>
  </si>
  <si>
    <t>Bank statement 177 - 0795 03/12/2015</t>
  </si>
  <si>
    <t>(*) Income=total amount including bank costs for exchange and transfer</t>
  </si>
  <si>
    <t xml:space="preserve">OSF regranting </t>
  </si>
  <si>
    <t>SRT regranting</t>
  </si>
  <si>
    <t>To use to decrease loss</t>
  </si>
  <si>
    <t>Bank statement 038 - 0205 16/03/2016</t>
  </si>
  <si>
    <t>Contract RDIS 2016</t>
  </si>
  <si>
    <t>Contract Sigrid Rausing dd 06/11/2015</t>
  </si>
  <si>
    <t>Contract OSF Core OR2014-18200</t>
  </si>
  <si>
    <t>SRT unearmarked</t>
  </si>
  <si>
    <t>Contract Formation prof OSF OR2015-24071</t>
  </si>
  <si>
    <t>(1/2/3/4/5/6) All are separate projects, see budgets in sheets below.</t>
  </si>
  <si>
    <t>Budgetted income</t>
  </si>
  <si>
    <t>Budgetted expenses</t>
  </si>
  <si>
    <t xml:space="preserve">Income </t>
  </si>
  <si>
    <t xml:space="preserve">Concerns an amount that has been given to pay for not eligible costs for RDIS related to the move of ENAR: guarantee, invoices TETRIS and other service providers. </t>
  </si>
  <si>
    <t>Invoice Tetris</t>
  </si>
  <si>
    <t>Invoice Nextel (new phone etc)</t>
  </si>
  <si>
    <t>VISA Krefelt fridge and vacuumclearner</t>
  </si>
  <si>
    <t>Guarantee rent</t>
  </si>
  <si>
    <t xml:space="preserve"> PAID</t>
  </si>
  <si>
    <t>TOTALS</t>
  </si>
  <si>
    <t>Sigrid Rausing Trust regranting</t>
  </si>
  <si>
    <t>Different projects for cooperation between Muslim and Jewish organisations</t>
  </si>
  <si>
    <t xml:space="preserve">14. Coordinate possible re-granting schemes on the impact of Islamophobia on Muslim Women and on cooperation between Jews and Muslims at local level. </t>
  </si>
  <si>
    <t xml:space="preserve">This money will be directly channeled to the organisations. Under RDIS it was not longer possible to give funds to the national level. </t>
  </si>
  <si>
    <t>The work and overhead involved with this regranting are paid by RDIS. See narrative report page 19 under 3/II/14:</t>
  </si>
  <si>
    <t>OSF National Projects</t>
  </si>
  <si>
    <t>14x2500 to support members to develop their own policy related projects related to ENAR strategic priorities</t>
  </si>
  <si>
    <t xml:space="preserve">6. Support NPC and members to develop their own policy-related projects related to ENAR strategic priorities. </t>
  </si>
  <si>
    <t>20. Fully support the work of National Platforms and enhance their capacity both on issues of content and of governance</t>
  </si>
  <si>
    <t>21. Monitor and assess national projects by members.</t>
  </si>
  <si>
    <t>1.8 Projects in 14 EU Member states (coordination, media and network work, organisation of advocacy meetings linked to our strategy objectives) but these 14 contracts are not paid by the RDIS grant.</t>
  </si>
  <si>
    <t>The work and overhead involved with the OSF national projects are paid by RDIS. See narrative report RDIS-ENAR agreement page 18 under 3/II/6 + page 9 under 1/II/20-21 + page 6-7 point 1.8 subcontracting</t>
  </si>
  <si>
    <t xml:space="preserve">These funds will be paid to our member organisations on the national level. Under RDIS it ss not longer possible to give funds to the national level but RDIS covers our salaries and desk costs. </t>
  </si>
  <si>
    <t>Budgetted income receive in US$ 38,790.00</t>
  </si>
  <si>
    <t xml:space="preserve">SRT € 11291,02 to be put on the savings account of ENAR </t>
  </si>
  <si>
    <t>OSF regranting</t>
  </si>
  <si>
    <t>US$ 55912</t>
  </si>
  <si>
    <t xml:space="preserve">Different local projects on impact of Islamophobia on Muslim Women </t>
  </si>
  <si>
    <t>US$ 17229=€ 15650,90</t>
  </si>
  <si>
    <t>Travel: meetings/flights/hotels: 4x500 ou 5x400 etc</t>
  </si>
  <si>
    <t>Extra staff - formation professionnel completely paid by OSF.</t>
  </si>
  <si>
    <t>OSF Formation Prof.</t>
  </si>
  <si>
    <t>SRTEX sh1</t>
  </si>
  <si>
    <t>SRTRE sh2</t>
  </si>
  <si>
    <t>OSF nat. projects</t>
  </si>
  <si>
    <t>OSFRE sh4</t>
  </si>
  <si>
    <t>OSFFP sh5</t>
  </si>
  <si>
    <t>OSFFP</t>
  </si>
  <si>
    <t>OSFFP 2000</t>
  </si>
  <si>
    <t>Sigrid Rausing Trust unearmarked 3000</t>
  </si>
  <si>
    <t>OSFNP sh3</t>
  </si>
  <si>
    <t>Guarantee of € 23380/bank credit: this money comes from:</t>
  </si>
  <si>
    <t>Reimbursement € 4997,43 from the former guarantee account rue Gallait</t>
  </si>
  <si>
    <t>Balance to be paid by the ENAR Foundation:</t>
  </si>
  <si>
    <t>CHECK IF THIS IS CORRECT!!!</t>
  </si>
  <si>
    <t>Exchange rate US$/€</t>
  </si>
  <si>
    <t xml:space="preserve">Salary </t>
  </si>
  <si>
    <t xml:space="preserve">Budgetted expenses </t>
  </si>
  <si>
    <t xml:space="preserve">€ expenses </t>
  </si>
  <si>
    <t xml:space="preserve">Overhead </t>
  </si>
  <si>
    <t>60100-200</t>
  </si>
  <si>
    <t>OSF grant Formation Professionnel (OSFFP)</t>
  </si>
  <si>
    <t xml:space="preserve">US$ expenses </t>
  </si>
  <si>
    <t>Educational supplies and equipment (PC)</t>
  </si>
  <si>
    <t>* Overhead cost per desk per month+accountancy (to be discussed with Amael because needs to be deducted from RDIS)</t>
  </si>
  <si>
    <t>check if 750 euro for the phone was paid by EC????</t>
  </si>
  <si>
    <t>BUDGET</t>
  </si>
  <si>
    <t>SPENT</t>
  </si>
  <si>
    <t xml:space="preserve">1. Total stipend </t>
  </si>
  <si>
    <t>$9.834,00</t>
  </si>
  <si>
    <t>2. Equipment and Capital</t>
  </si>
  <si>
    <t>$1.000,00</t>
  </si>
  <si>
    <t>3. Administration</t>
  </si>
  <si>
    <t>$0,00</t>
  </si>
  <si>
    <t>4. Educational Supplies</t>
  </si>
  <si>
    <t>$3.200,00</t>
  </si>
  <si>
    <t>5. Travel and hotels</t>
  </si>
  <si>
    <t>$3.195,00</t>
  </si>
  <si>
    <t>6. Other</t>
  </si>
  <si>
    <t>TOTAL USD :</t>
  </si>
  <si>
    <t>$17.229,00</t>
  </si>
  <si>
    <t>exchange</t>
  </si>
  <si>
    <t>REPORT SENT BY EMAIL TO OSF 31/08/2016 - SEE COMMENTS IN FOLDER</t>
  </si>
  <si>
    <t>Contrat OSF Forgotten women OR2015-21857</t>
  </si>
  <si>
    <t>Bank statement 2016-105 26/07/2016 + bank cost 54,34 euro/OR2015-21857</t>
  </si>
  <si>
    <t>Bank statement 027 - 0142 01/03/2016+ 2016-005 /To receive $ 27000 Aug 16</t>
  </si>
  <si>
    <t>(**) We were informed that the application was accepted but no contract yet.</t>
  </si>
  <si>
    <t>Required co-funding by RDIS € 224900 for full budget</t>
  </si>
  <si>
    <t>Bank statement 2016-007 AVIS + bank cost 31,05 euro/OR2015-24071 04032016</t>
  </si>
  <si>
    <t>Income 14*2500 support members to develop their own policy related projects related to ENAR strategic priorities</t>
  </si>
  <si>
    <t>Pan African Movement for Justice / Jallow Mamadou - 2500 euro</t>
  </si>
  <si>
    <t>USD 25.000,00</t>
  </si>
  <si>
    <t>Payment upon reception contract September 2016</t>
  </si>
  <si>
    <t>Pay loss</t>
  </si>
  <si>
    <t>Received in euro after change (bank costs included):  € 15547,42</t>
  </si>
  <si>
    <t>exchange rate first part different from exchange rate second part</t>
  </si>
  <si>
    <r>
      <t xml:space="preserve">Contrat FOSI OR2016-29896 </t>
    </r>
    <r>
      <rPr>
        <sz val="9"/>
        <color rgb="FFFF0000"/>
        <rFont val="Calibri"/>
        <family val="2"/>
        <scheme val="minor"/>
      </rPr>
      <t>(Nouveau à date du 16/09/2016)</t>
    </r>
  </si>
  <si>
    <t>RDIS cofund à recevoir</t>
  </si>
  <si>
    <t>RDIS cofund(*) reçu</t>
  </si>
  <si>
    <t>Bank statement 2015-035 29/12/2015 + 189 - 0843 29/12/2015 - Balance of $ 12490 to receive in Jan 2017/ OR 2015-21827</t>
  </si>
  <si>
    <t>FOSIBCsh7</t>
  </si>
  <si>
    <t>Bank statement 2016/AVIS + bank costs/OR2015-24071</t>
  </si>
  <si>
    <t>INCOME 2016 - Update 20/09/2016</t>
  </si>
  <si>
    <r>
      <t xml:space="preserve">Total projet separé OSFRE: </t>
    </r>
    <r>
      <rPr>
        <b/>
        <sz val="11"/>
        <color theme="1"/>
        <rFont val="Calibri"/>
        <family val="2"/>
        <scheme val="minor"/>
      </rPr>
      <t>€ 50149,35</t>
    </r>
  </si>
  <si>
    <t xml:space="preserve">c.a.d. € 44851,73 reçu plus US$ 5954 à recevoir </t>
  </si>
  <si>
    <r>
      <t>Total en cofinancement sous RDIS:</t>
    </r>
    <r>
      <rPr>
        <b/>
        <sz val="11"/>
        <color theme="1"/>
        <rFont val="Calibri"/>
        <family val="2"/>
        <scheme val="minor"/>
      </rPr>
      <t xml:space="preserve"> € 62355,59 c.a.d. € 56493,58 plus US$ 6536 (€ 5862,01 à recevoir)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</si>
</sst>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8" formatCode="&quot;€&quot;\ #,##0.00;[Red]&quot;€&quot;\ \-#,##0.00"/>
    <numFmt numFmtId="164" formatCode="&quot;€&quot;\ #,##0.00"/>
    <numFmt numFmtId="165" formatCode="[$USD]\ #,##0.00;[Red][$USD]\ \-#,##0.00"/>
    <numFmt numFmtId="166" formatCode="[$USD]\ #,##0.00"/>
    <numFmt numFmtId="167" formatCode="[$$-409]#,##0.00"/>
  </numFmts>
  <fonts count="7"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sz val="9"/>
      <color rgb="FFFF0000"/>
      <name val="Calibri"/>
      <family val="2"/>
      <scheme val="minor"/>
    </font>
    <font>
      <sz val="9"/>
      <color theme="2" tint="-9.9978637043366805E-2"/>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2" tint="-0.49998474074526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s>
  <cellStyleXfs count="1">
    <xf numFmtId="0" fontId="0" fillId="0" borderId="0"/>
  </cellStyleXfs>
  <cellXfs count="127">
    <xf numFmtId="0" fontId="0" fillId="0" borderId="0" xfId="0"/>
    <xf numFmtId="0" fontId="1" fillId="2" borderId="0" xfId="0" applyFont="1" applyFill="1"/>
    <xf numFmtId="0" fontId="0" fillId="3" borderId="0" xfId="0" applyFill="1"/>
    <xf numFmtId="0" fontId="0" fillId="3" borderId="0" xfId="0" applyFill="1" applyBorder="1"/>
    <xf numFmtId="0" fontId="0" fillId="5" borderId="0" xfId="0" applyFill="1"/>
    <xf numFmtId="0" fontId="1" fillId="3" borderId="0" xfId="0" applyFont="1" applyFill="1" applyBorder="1"/>
    <xf numFmtId="0" fontId="2" fillId="4" borderId="6" xfId="0" applyFont="1" applyFill="1" applyBorder="1"/>
    <xf numFmtId="0" fontId="2" fillId="4" borderId="8" xfId="0" applyFont="1" applyFill="1" applyBorder="1"/>
    <xf numFmtId="0" fontId="2" fillId="4" borderId="5" xfId="0" applyFont="1" applyFill="1" applyBorder="1"/>
    <xf numFmtId="0" fontId="2" fillId="7" borderId="5" xfId="0" applyFont="1" applyFill="1" applyBorder="1"/>
    <xf numFmtId="0" fontId="2" fillId="4" borderId="6" xfId="0" applyFont="1" applyFill="1" applyBorder="1" applyAlignment="1">
      <alignment horizontal="center"/>
    </xf>
    <xf numFmtId="0" fontId="2" fillId="7" borderId="9" xfId="0" applyFont="1" applyFill="1" applyBorder="1"/>
    <xf numFmtId="0" fontId="2" fillId="4" borderId="1" xfId="0" applyFont="1" applyFill="1" applyBorder="1"/>
    <xf numFmtId="0" fontId="2" fillId="7" borderId="1" xfId="0" applyFont="1" applyFill="1" applyBorder="1"/>
    <xf numFmtId="0" fontId="2" fillId="4" borderId="1" xfId="0" applyFont="1" applyFill="1" applyBorder="1" applyAlignment="1">
      <alignment horizontal="center"/>
    </xf>
    <xf numFmtId="0" fontId="2" fillId="4" borderId="10" xfId="0" applyFont="1" applyFill="1" applyBorder="1"/>
    <xf numFmtId="0" fontId="3" fillId="0" borderId="1" xfId="0" applyFont="1" applyBorder="1" applyAlignment="1">
      <alignment horizontal="right"/>
    </xf>
    <xf numFmtId="8" fontId="3" fillId="0" borderId="1" xfId="0" applyNumberFormat="1" applyFont="1" applyBorder="1" applyAlignment="1">
      <alignment horizontal="right"/>
    </xf>
    <xf numFmtId="8" fontId="3" fillId="7" borderId="9" xfId="0" applyNumberFormat="1" applyFont="1" applyFill="1" applyBorder="1" applyAlignment="1">
      <alignment horizontal="right"/>
    </xf>
    <xf numFmtId="8" fontId="3" fillId="3" borderId="1" xfId="0" applyNumberFormat="1" applyFont="1" applyFill="1" applyBorder="1" applyAlignment="1">
      <alignment horizontal="right"/>
    </xf>
    <xf numFmtId="8" fontId="3" fillId="7" borderId="1" xfId="0" applyNumberFormat="1" applyFont="1" applyFill="1" applyBorder="1" applyAlignment="1">
      <alignment horizontal="right"/>
    </xf>
    <xf numFmtId="17" fontId="3" fillId="0" borderId="10" xfId="0" applyNumberFormat="1" applyFont="1" applyBorder="1"/>
    <xf numFmtId="166" fontId="3" fillId="4" borderId="4" xfId="0" applyNumberFormat="1" applyFont="1" applyFill="1" applyBorder="1" applyAlignment="1">
      <alignment horizontal="right"/>
    </xf>
    <xf numFmtId="0" fontId="3" fillId="7" borderId="9" xfId="0" applyFont="1" applyFill="1" applyBorder="1" applyAlignment="1">
      <alignment horizontal="right"/>
    </xf>
    <xf numFmtId="0" fontId="3" fillId="4" borderId="1" xfId="0" applyFont="1" applyFill="1" applyBorder="1" applyAlignment="1">
      <alignment horizontal="right"/>
    </xf>
    <xf numFmtId="0" fontId="3" fillId="4" borderId="10" xfId="0" applyFont="1" applyFill="1" applyBorder="1"/>
    <xf numFmtId="166" fontId="3" fillId="4" borderId="1" xfId="0" applyNumberFormat="1" applyFont="1" applyFill="1" applyBorder="1" applyAlignment="1">
      <alignment horizontal="right"/>
    </xf>
    <xf numFmtId="0" fontId="3" fillId="7" borderId="1" xfId="0" applyFont="1" applyFill="1" applyBorder="1" applyAlignment="1">
      <alignment horizontal="right"/>
    </xf>
    <xf numFmtId="166" fontId="3" fillId="3" borderId="3" xfId="0" applyNumberFormat="1" applyFont="1" applyFill="1" applyBorder="1" applyAlignment="1">
      <alignment horizontal="right"/>
    </xf>
    <xf numFmtId="166" fontId="3" fillId="3" borderId="1" xfId="0" applyNumberFormat="1" applyFont="1" applyFill="1" applyBorder="1" applyAlignment="1">
      <alignment horizontal="right"/>
    </xf>
    <xf numFmtId="166" fontId="3" fillId="3" borderId="10" xfId="0" applyNumberFormat="1" applyFont="1" applyFill="1" applyBorder="1" applyAlignment="1">
      <alignment horizontal="right"/>
    </xf>
    <xf numFmtId="0" fontId="3" fillId="3" borderId="1" xfId="0" applyFont="1" applyFill="1" applyBorder="1" applyAlignment="1">
      <alignment horizontal="right"/>
    </xf>
    <xf numFmtId="17" fontId="3" fillId="3" borderId="19" xfId="0" applyNumberFormat="1" applyFont="1" applyFill="1" applyBorder="1"/>
    <xf numFmtId="0" fontId="3" fillId="3" borderId="3" xfId="0" applyFont="1" applyFill="1" applyBorder="1" applyAlignment="1">
      <alignment horizontal="right"/>
    </xf>
    <xf numFmtId="0" fontId="3" fillId="4" borderId="14" xfId="0" applyFont="1" applyFill="1" applyBorder="1" applyAlignment="1">
      <alignment horizontal="right"/>
    </xf>
    <xf numFmtId="17" fontId="3" fillId="4" borderId="19" xfId="0" applyNumberFormat="1" applyFont="1" applyFill="1" applyBorder="1"/>
    <xf numFmtId="6" fontId="3" fillId="3" borderId="10" xfId="0" applyNumberFormat="1" applyFont="1" applyFill="1" applyBorder="1" applyAlignment="1">
      <alignment horizontal="right"/>
    </xf>
    <xf numFmtId="6" fontId="3" fillId="3" borderId="1" xfId="0" applyNumberFormat="1" applyFont="1" applyFill="1" applyBorder="1" applyAlignment="1">
      <alignment horizontal="right"/>
    </xf>
    <xf numFmtId="0" fontId="2" fillId="4" borderId="12"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164" fontId="2" fillId="5" borderId="23" xfId="0" applyNumberFormat="1" applyFont="1" applyFill="1" applyBorder="1" applyAlignment="1">
      <alignment horizontal="center"/>
    </xf>
    <xf numFmtId="166" fontId="2" fillId="5" borderId="13" xfId="0" applyNumberFormat="1"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xf numFmtId="17" fontId="3" fillId="4" borderId="13" xfId="0" applyNumberFormat="1" applyFont="1" applyFill="1" applyBorder="1"/>
    <xf numFmtId="0" fontId="2" fillId="4" borderId="15" xfId="0" applyFont="1" applyFill="1" applyBorder="1"/>
    <xf numFmtId="0" fontId="3" fillId="0" borderId="9" xfId="0" applyFont="1" applyBorder="1"/>
    <xf numFmtId="0" fontId="3" fillId="4" borderId="9" xfId="0" applyFont="1" applyFill="1" applyBorder="1"/>
    <xf numFmtId="0" fontId="3" fillId="3" borderId="9" xfId="0" applyFont="1" applyFill="1" applyBorder="1"/>
    <xf numFmtId="0" fontId="2" fillId="4" borderId="11" xfId="0" applyFont="1" applyFill="1" applyBorder="1"/>
    <xf numFmtId="0" fontId="1" fillId="0" borderId="1" xfId="0" applyFont="1" applyBorder="1"/>
    <xf numFmtId="0" fontId="0" fillId="0" borderId="1" xfId="0" applyBorder="1"/>
    <xf numFmtId="6" fontId="0" fillId="0" borderId="1" xfId="0" applyNumberFormat="1" applyBorder="1"/>
    <xf numFmtId="8" fontId="0" fillId="0" borderId="1" xfId="0" applyNumberFormat="1" applyBorder="1"/>
    <xf numFmtId="0" fontId="0" fillId="6" borderId="1" xfId="0" applyFill="1" applyBorder="1"/>
    <xf numFmtId="0" fontId="0" fillId="2" borderId="0" xfId="0" applyFill="1"/>
    <xf numFmtId="0" fontId="4" fillId="2" borderId="0" xfId="0" applyFont="1" applyFill="1"/>
    <xf numFmtId="0" fontId="2" fillId="5" borderId="9" xfId="0" applyFont="1" applyFill="1" applyBorder="1"/>
    <xf numFmtId="0" fontId="2" fillId="5" borderId="19" xfId="0" applyFont="1" applyFill="1" applyBorder="1"/>
    <xf numFmtId="8" fontId="3" fillId="5" borderId="9" xfId="0" applyNumberFormat="1" applyFont="1" applyFill="1" applyBorder="1" applyAlignment="1">
      <alignment horizontal="right"/>
    </xf>
    <xf numFmtId="8" fontId="3" fillId="5" borderId="19" xfId="0" applyNumberFormat="1" applyFont="1" applyFill="1" applyBorder="1" applyAlignment="1">
      <alignment horizontal="right"/>
    </xf>
    <xf numFmtId="166" fontId="3" fillId="5" borderId="10" xfId="0" applyNumberFormat="1" applyFont="1" applyFill="1" applyBorder="1" applyAlignment="1">
      <alignment horizontal="right"/>
    </xf>
    <xf numFmtId="0" fontId="3" fillId="5" borderId="19" xfId="0" applyFont="1" applyFill="1" applyBorder="1" applyAlignment="1">
      <alignment horizontal="right"/>
    </xf>
    <xf numFmtId="0" fontId="3" fillId="5" borderId="9" xfId="0" applyFont="1" applyFill="1" applyBorder="1" applyAlignment="1">
      <alignment horizontal="right"/>
    </xf>
    <xf numFmtId="0" fontId="0" fillId="8" borderId="0" xfId="0" applyFill="1"/>
    <xf numFmtId="164" fontId="0" fillId="2" borderId="1" xfId="0" applyNumberFormat="1" applyFill="1" applyBorder="1"/>
    <xf numFmtId="0" fontId="0" fillId="9" borderId="2" xfId="0" applyFill="1" applyBorder="1"/>
    <xf numFmtId="0" fontId="0" fillId="9" borderId="2" xfId="0" applyFill="1" applyBorder="1" applyAlignment="1">
      <alignment horizontal="center"/>
    </xf>
    <xf numFmtId="0" fontId="2" fillId="7" borderId="6" xfId="0" applyFont="1" applyFill="1" applyBorder="1"/>
    <xf numFmtId="0" fontId="2" fillId="10" borderId="7" xfId="0" applyFont="1" applyFill="1" applyBorder="1"/>
    <xf numFmtId="0" fontId="2" fillId="10" borderId="6" xfId="0" applyFont="1" applyFill="1" applyBorder="1"/>
    <xf numFmtId="0" fontId="2" fillId="10" borderId="1" xfId="0" applyFont="1" applyFill="1" applyBorder="1"/>
    <xf numFmtId="8" fontId="3" fillId="10" borderId="1" xfId="0" applyNumberFormat="1" applyFont="1" applyFill="1" applyBorder="1" applyAlignment="1">
      <alignment horizontal="right"/>
    </xf>
    <xf numFmtId="6" fontId="3" fillId="10" borderId="1" xfId="0" applyNumberFormat="1" applyFont="1" applyFill="1" applyBorder="1" applyAlignment="1">
      <alignment horizontal="right"/>
    </xf>
    <xf numFmtId="0" fontId="3" fillId="10" borderId="1" xfId="0" applyFont="1" applyFill="1" applyBorder="1" applyAlignment="1">
      <alignment horizontal="right"/>
    </xf>
    <xf numFmtId="0" fontId="2" fillId="10" borderId="12" xfId="0" applyFont="1" applyFill="1" applyBorder="1" applyAlignment="1">
      <alignment horizontal="center"/>
    </xf>
    <xf numFmtId="0" fontId="2" fillId="5" borderId="5" xfId="0" applyFont="1" applyFill="1" applyBorder="1" applyAlignment="1"/>
    <xf numFmtId="0" fontId="2" fillId="5" borderId="20" xfId="0" applyFont="1" applyFill="1" applyBorder="1" applyAlignment="1"/>
    <xf numFmtId="0" fontId="2" fillId="4" borderId="7" xfId="0" applyFont="1" applyFill="1" applyBorder="1" applyAlignment="1">
      <alignment horizontal="center"/>
    </xf>
    <xf numFmtId="0" fontId="2" fillId="4" borderId="8" xfId="0" applyFont="1" applyFill="1" applyBorder="1" applyAlignment="1">
      <alignment horizontal="center"/>
    </xf>
    <xf numFmtId="0" fontId="0" fillId="11" borderId="0" xfId="0" applyFill="1"/>
    <xf numFmtId="164" fontId="0" fillId="3" borderId="1" xfId="0" applyNumberFormat="1" applyFill="1" applyBorder="1"/>
    <xf numFmtId="167" fontId="0" fillId="0" borderId="1" xfId="0" applyNumberFormat="1" applyBorder="1" applyAlignment="1">
      <alignment horizontal="left"/>
    </xf>
    <xf numFmtId="0" fontId="1" fillId="0" borderId="1" xfId="0" applyFont="1" applyBorder="1" applyAlignment="1">
      <alignment wrapText="1"/>
    </xf>
    <xf numFmtId="4" fontId="0" fillId="0" borderId="1" xfId="0" applyNumberFormat="1" applyBorder="1" applyAlignment="1">
      <alignment horizontal="left"/>
    </xf>
    <xf numFmtId="164" fontId="0" fillId="5" borderId="1" xfId="0" applyNumberFormat="1" applyFill="1" applyBorder="1"/>
    <xf numFmtId="167" fontId="0" fillId="0" borderId="0" xfId="0" applyNumberFormat="1"/>
    <xf numFmtId="0" fontId="1" fillId="0" borderId="2" xfId="0" applyFont="1" applyFill="1" applyBorder="1"/>
    <xf numFmtId="0" fontId="0" fillId="0" borderId="2" xfId="0" applyBorder="1"/>
    <xf numFmtId="0" fontId="0" fillId="3" borderId="4" xfId="0" applyFill="1" applyBorder="1"/>
    <xf numFmtId="0" fontId="0" fillId="0" borderId="4" xfId="0" applyBorder="1"/>
    <xf numFmtId="0" fontId="0" fillId="0" borderId="4" xfId="0" applyBorder="1" applyAlignment="1">
      <alignment horizontal="right"/>
    </xf>
    <xf numFmtId="0" fontId="0" fillId="0" borderId="16" xfId="0" applyBorder="1"/>
    <xf numFmtId="6" fontId="0" fillId="5" borderId="1" xfId="0" applyNumberFormat="1" applyFill="1" applyBorder="1"/>
    <xf numFmtId="0" fontId="0" fillId="2" borderId="1" xfId="0" applyFill="1" applyBorder="1"/>
    <xf numFmtId="0" fontId="0" fillId="5" borderId="1" xfId="0" applyFill="1" applyBorder="1"/>
    <xf numFmtId="0" fontId="4" fillId="3" borderId="0" xfId="0" applyFont="1" applyFill="1"/>
    <xf numFmtId="166" fontId="0" fillId="5" borderId="1" xfId="0" applyNumberFormat="1" applyFill="1" applyBorder="1" applyAlignment="1">
      <alignment horizontal="left"/>
    </xf>
    <xf numFmtId="8" fontId="0" fillId="5" borderId="1" xfId="0" applyNumberFormat="1" applyFill="1" applyBorder="1"/>
    <xf numFmtId="8" fontId="3" fillId="4" borderId="16" xfId="0" applyNumberFormat="1" applyFont="1" applyFill="1" applyBorder="1" applyAlignment="1">
      <alignment horizontal="right"/>
    </xf>
    <xf numFmtId="8" fontId="3" fillId="4" borderId="17" xfId="0" applyNumberFormat="1" applyFont="1" applyFill="1" applyBorder="1"/>
    <xf numFmtId="164" fontId="3" fillId="10" borderId="1" xfId="0" applyNumberFormat="1" applyFont="1" applyFill="1" applyBorder="1" applyAlignment="1">
      <alignment horizontal="right"/>
    </xf>
    <xf numFmtId="0" fontId="3" fillId="3" borderId="1" xfId="0" applyFont="1" applyFill="1" applyBorder="1" applyAlignment="1">
      <alignment horizontal="center"/>
    </xf>
    <xf numFmtId="0" fontId="3" fillId="3" borderId="14" xfId="0" applyFont="1" applyFill="1" applyBorder="1" applyAlignment="1">
      <alignment horizontal="right"/>
    </xf>
    <xf numFmtId="8" fontId="3" fillId="11" borderId="3" xfId="0" applyNumberFormat="1" applyFont="1" applyFill="1" applyBorder="1" applyAlignment="1">
      <alignment horizontal="right"/>
    </xf>
    <xf numFmtId="164" fontId="3" fillId="10" borderId="0" xfId="0" applyNumberFormat="1" applyFont="1" applyFill="1" applyAlignment="1">
      <alignment vertical="center"/>
    </xf>
    <xf numFmtId="0" fontId="0" fillId="11" borderId="0" xfId="0" applyFill="1" applyAlignment="1">
      <alignment horizontal="right"/>
    </xf>
    <xf numFmtId="166" fontId="0" fillId="0" borderId="1" xfId="0" applyNumberFormat="1" applyBorder="1"/>
    <xf numFmtId="166" fontId="0" fillId="5" borderId="1" xfId="0" applyNumberFormat="1" applyFill="1" applyBorder="1"/>
    <xf numFmtId="165" fontId="0" fillId="0" borderId="1" xfId="0" applyNumberFormat="1" applyBorder="1"/>
    <xf numFmtId="8" fontId="3" fillId="12" borderId="9" xfId="0" applyNumberFormat="1" applyFont="1" applyFill="1" applyBorder="1" applyAlignment="1">
      <alignment horizontal="right"/>
    </xf>
    <xf numFmtId="165" fontId="3" fillId="12" borderId="19" xfId="0" applyNumberFormat="1" applyFont="1" applyFill="1" applyBorder="1" applyAlignment="1">
      <alignment horizontal="right"/>
    </xf>
    <xf numFmtId="0" fontId="0" fillId="12" borderId="0" xfId="0" applyFill="1" applyBorder="1"/>
    <xf numFmtId="8" fontId="3" fillId="13" borderId="1" xfId="0" applyNumberFormat="1" applyFont="1" applyFill="1" applyBorder="1" applyAlignment="1">
      <alignment horizontal="right"/>
    </xf>
    <xf numFmtId="165" fontId="3" fillId="13" borderId="1" xfId="0" applyNumberFormat="1" applyFont="1" applyFill="1" applyBorder="1" applyAlignment="1">
      <alignment horizontal="right"/>
    </xf>
    <xf numFmtId="0" fontId="1" fillId="13" borderId="0" xfId="0" applyFont="1" applyFill="1" applyBorder="1"/>
    <xf numFmtId="166" fontId="3" fillId="14" borderId="1" xfId="0" applyNumberFormat="1" applyFont="1" applyFill="1" applyBorder="1" applyAlignment="1">
      <alignment horizontal="right"/>
    </xf>
    <xf numFmtId="166" fontId="3" fillId="14" borderId="10" xfId="0" applyNumberFormat="1" applyFont="1" applyFill="1" applyBorder="1" applyAlignment="1">
      <alignment horizontal="right"/>
    </xf>
    <xf numFmtId="0" fontId="0" fillId="3" borderId="0" xfId="0" applyFont="1" applyFill="1" applyBorder="1"/>
    <xf numFmtId="8" fontId="6" fillId="7" borderId="9" xfId="0" applyNumberFormat="1" applyFont="1" applyFill="1" applyBorder="1" applyAlignment="1">
      <alignment horizontal="right"/>
    </xf>
    <xf numFmtId="17" fontId="3" fillId="3" borderId="10" xfId="0" applyNumberFormat="1" applyFont="1" applyFill="1" applyBorder="1" applyAlignment="1">
      <alignment wrapText="1"/>
    </xf>
    <xf numFmtId="8" fontId="3" fillId="4" borderId="18" xfId="0" applyNumberFormat="1" applyFont="1" applyFill="1" applyBorder="1"/>
    <xf numFmtId="166" fontId="3" fillId="4" borderId="10" xfId="0" applyNumberFormat="1" applyFont="1" applyFill="1" applyBorder="1" applyAlignment="1">
      <alignment horizontal="right"/>
    </xf>
    <xf numFmtId="8" fontId="3" fillId="4" borderId="1" xfId="0" applyNumberFormat="1" applyFont="1" applyFill="1" applyBorder="1" applyAlignment="1">
      <alignment horizontal="right"/>
    </xf>
    <xf numFmtId="8" fontId="5" fillId="3" borderId="3" xfId="0" applyNumberFormat="1" applyFont="1" applyFill="1" applyBorder="1" applyAlignment="1">
      <alignment horizontal="right"/>
    </xf>
    <xf numFmtId="0" fontId="5"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E1" workbookViewId="0">
      <selection activeCell="D21" sqref="D21"/>
    </sheetView>
  </sheetViews>
  <sheetFormatPr defaultRowHeight="14.5" x14ac:dyDescent="0.35"/>
  <cols>
    <col min="1" max="1" width="46.1796875" customWidth="1"/>
    <col min="2" max="2" width="11.54296875" customWidth="1"/>
    <col min="3" max="3" width="11.6328125" customWidth="1"/>
    <col min="4" max="4" width="10.7265625" customWidth="1"/>
    <col min="5" max="5" width="14.6328125" customWidth="1"/>
    <col min="6" max="6" width="16.6328125" customWidth="1"/>
    <col min="7" max="7" width="12.6328125" customWidth="1"/>
    <col min="8" max="8" width="10.54296875" customWidth="1"/>
    <col min="9" max="9" width="12" customWidth="1"/>
    <col min="10" max="10" width="10.54296875" customWidth="1"/>
    <col min="11" max="11" width="14.81640625" customWidth="1"/>
    <col min="12" max="12" width="9.90625" customWidth="1"/>
    <col min="13" max="13" width="6.7265625" customWidth="1"/>
    <col min="14" max="14" width="54.6328125" customWidth="1"/>
  </cols>
  <sheetData>
    <row r="1" spans="1:14" x14ac:dyDescent="0.35">
      <c r="A1" s="1" t="s">
        <v>112</v>
      </c>
      <c r="B1" s="1"/>
    </row>
    <row r="2" spans="1:14" ht="15" thickBot="1" x14ac:dyDescent="0.4">
      <c r="G2" s="67" t="s">
        <v>52</v>
      </c>
      <c r="H2" s="67" t="s">
        <v>53</v>
      </c>
      <c r="I2" s="67" t="s">
        <v>60</v>
      </c>
      <c r="J2" s="67" t="s">
        <v>55</v>
      </c>
      <c r="K2" s="67" t="s">
        <v>56</v>
      </c>
      <c r="L2" s="67" t="s">
        <v>110</v>
      </c>
      <c r="M2" s="68">
        <v>8</v>
      </c>
    </row>
    <row r="3" spans="1:14" ht="15" thickTop="1" x14ac:dyDescent="0.35">
      <c r="A3" s="8" t="s">
        <v>5</v>
      </c>
      <c r="B3" s="10" t="s">
        <v>6</v>
      </c>
      <c r="C3" s="79" t="s">
        <v>4</v>
      </c>
      <c r="D3" s="80" t="s">
        <v>3</v>
      </c>
      <c r="E3" s="77" t="s">
        <v>108</v>
      </c>
      <c r="F3" s="78" t="s">
        <v>107</v>
      </c>
      <c r="G3" s="9" t="s">
        <v>17</v>
      </c>
      <c r="H3" s="69" t="s">
        <v>11</v>
      </c>
      <c r="I3" s="70" t="s">
        <v>54</v>
      </c>
      <c r="J3" s="71" t="s">
        <v>10</v>
      </c>
      <c r="K3" s="71" t="s">
        <v>51</v>
      </c>
      <c r="L3" s="6"/>
      <c r="M3" s="10" t="s">
        <v>103</v>
      </c>
      <c r="N3" s="7" t="s">
        <v>0</v>
      </c>
    </row>
    <row r="4" spans="1:14" s="2" customFormat="1" x14ac:dyDescent="0.35">
      <c r="A4" s="46" t="s">
        <v>14</v>
      </c>
      <c r="B4" s="100">
        <v>899523.07</v>
      </c>
      <c r="C4" s="101">
        <v>719618.46</v>
      </c>
      <c r="D4" s="122">
        <v>179904.61</v>
      </c>
      <c r="E4" s="58"/>
      <c r="F4" s="59"/>
      <c r="G4" s="11"/>
      <c r="H4" s="13"/>
      <c r="I4" s="72"/>
      <c r="J4" s="72"/>
      <c r="K4" s="72"/>
      <c r="L4" s="12"/>
      <c r="M4" s="14"/>
      <c r="N4" s="15" t="s">
        <v>13</v>
      </c>
    </row>
    <row r="5" spans="1:14" x14ac:dyDescent="0.35">
      <c r="A5" s="47" t="s">
        <v>15</v>
      </c>
      <c r="B5" s="16" t="s">
        <v>7</v>
      </c>
      <c r="C5" s="17">
        <v>84921.76</v>
      </c>
      <c r="D5" s="19">
        <v>0</v>
      </c>
      <c r="E5" s="60">
        <v>53421.760000000002</v>
      </c>
      <c r="F5" s="61"/>
      <c r="G5" s="18">
        <v>24000</v>
      </c>
      <c r="H5" s="20">
        <v>7500</v>
      </c>
      <c r="I5" s="73"/>
      <c r="J5" s="73"/>
      <c r="K5" s="73"/>
      <c r="L5" s="19"/>
      <c r="M5" s="19"/>
      <c r="N5" s="21" t="s">
        <v>8</v>
      </c>
    </row>
    <row r="6" spans="1:14" x14ac:dyDescent="0.35">
      <c r="A6" s="48" t="s">
        <v>16</v>
      </c>
      <c r="B6" s="22">
        <v>135000</v>
      </c>
      <c r="C6" s="22">
        <v>108000</v>
      </c>
      <c r="D6" s="123">
        <v>27000</v>
      </c>
      <c r="E6" s="60">
        <f>97446.54-35000</f>
        <v>62446.539999999994</v>
      </c>
      <c r="F6" s="62">
        <v>27000</v>
      </c>
      <c r="G6" s="23"/>
      <c r="H6" s="27"/>
      <c r="I6" s="74">
        <v>35000</v>
      </c>
      <c r="J6" s="73"/>
      <c r="K6" s="75"/>
      <c r="L6" s="24"/>
      <c r="M6" s="24"/>
      <c r="N6" s="25" t="s">
        <v>95</v>
      </c>
    </row>
    <row r="7" spans="1:14" ht="28" customHeight="1" x14ac:dyDescent="0.35">
      <c r="A7" s="49" t="s">
        <v>93</v>
      </c>
      <c r="B7" s="28">
        <v>124896</v>
      </c>
      <c r="C7" s="117">
        <v>62448</v>
      </c>
      <c r="D7" s="118">
        <v>12490</v>
      </c>
      <c r="E7" s="111">
        <v>56493.58</v>
      </c>
      <c r="F7" s="112">
        <v>6536</v>
      </c>
      <c r="G7" s="18"/>
      <c r="H7" s="20"/>
      <c r="I7" s="73"/>
      <c r="J7" s="115">
        <f>55912-49958</f>
        <v>5954</v>
      </c>
      <c r="K7" s="73"/>
      <c r="L7" s="19"/>
      <c r="M7" s="19"/>
      <c r="N7" s="121" t="s">
        <v>109</v>
      </c>
    </row>
    <row r="8" spans="1:14" x14ac:dyDescent="0.35">
      <c r="A8" s="49"/>
      <c r="B8" s="29"/>
      <c r="C8" s="117">
        <v>49958</v>
      </c>
      <c r="D8" s="19">
        <v>0</v>
      </c>
      <c r="E8" s="60"/>
      <c r="F8" s="61"/>
      <c r="G8" s="120"/>
      <c r="H8" s="20"/>
      <c r="I8" s="73"/>
      <c r="J8" s="114">
        <v>44851.73</v>
      </c>
      <c r="K8" s="73"/>
      <c r="L8" s="19"/>
      <c r="M8" s="19"/>
      <c r="N8" s="32" t="s">
        <v>94</v>
      </c>
    </row>
    <row r="9" spans="1:14" x14ac:dyDescent="0.35">
      <c r="A9" s="48" t="s">
        <v>18</v>
      </c>
      <c r="B9" s="26">
        <v>17229</v>
      </c>
      <c r="C9" s="26">
        <v>17229</v>
      </c>
      <c r="D9" s="124">
        <v>0</v>
      </c>
      <c r="E9" s="60"/>
      <c r="F9" s="61"/>
      <c r="G9" s="18"/>
      <c r="H9" s="20"/>
      <c r="I9" s="73"/>
      <c r="J9" s="73"/>
      <c r="K9" s="102">
        <v>14028.38</v>
      </c>
      <c r="L9" s="24"/>
      <c r="M9" s="34"/>
      <c r="N9" s="35" t="s">
        <v>98</v>
      </c>
    </row>
    <row r="10" spans="1:14" x14ac:dyDescent="0.35">
      <c r="A10" s="49"/>
      <c r="B10" s="103"/>
      <c r="C10" s="33"/>
      <c r="D10" s="30"/>
      <c r="E10" s="60"/>
      <c r="F10" s="61"/>
      <c r="G10" s="18"/>
      <c r="H10" s="20"/>
      <c r="I10" s="73"/>
      <c r="J10" s="73"/>
      <c r="K10" s="106">
        <v>1519.04</v>
      </c>
      <c r="L10" s="24"/>
      <c r="M10" s="34"/>
      <c r="N10" s="35" t="s">
        <v>111</v>
      </c>
    </row>
    <row r="11" spans="1:14" x14ac:dyDescent="0.35">
      <c r="A11" s="49" t="s">
        <v>106</v>
      </c>
      <c r="B11" s="103" t="s">
        <v>101</v>
      </c>
      <c r="C11" s="125">
        <v>22253.74</v>
      </c>
      <c r="D11" s="126"/>
      <c r="E11" s="60"/>
      <c r="F11" s="61"/>
      <c r="G11" s="18"/>
      <c r="H11" s="20"/>
      <c r="I11" s="73"/>
      <c r="J11" s="73"/>
      <c r="K11" s="75"/>
      <c r="L11" s="105">
        <v>22253.74</v>
      </c>
      <c r="M11" s="104"/>
      <c r="N11" s="32" t="s">
        <v>102</v>
      </c>
    </row>
    <row r="12" spans="1:14" x14ac:dyDescent="0.35">
      <c r="A12" s="49" t="s">
        <v>2</v>
      </c>
      <c r="B12" s="31"/>
      <c r="C12" s="37">
        <v>9605</v>
      </c>
      <c r="D12" s="36"/>
      <c r="E12" s="64"/>
      <c r="F12" s="63"/>
      <c r="G12" s="23"/>
      <c r="H12" s="27"/>
      <c r="I12" s="75"/>
      <c r="J12" s="75"/>
      <c r="K12" s="75"/>
      <c r="L12" s="31"/>
      <c r="M12" s="37">
        <v>9605</v>
      </c>
      <c r="N12" s="32" t="s">
        <v>12</v>
      </c>
    </row>
    <row r="13" spans="1:14" ht="15" thickBot="1" x14ac:dyDescent="0.4">
      <c r="A13" s="50" t="s">
        <v>1</v>
      </c>
      <c r="B13" s="38"/>
      <c r="C13" s="39"/>
      <c r="D13" s="40"/>
      <c r="E13" s="41">
        <f>SUM(E5:E12)</f>
        <v>172361.88</v>
      </c>
      <c r="F13" s="42">
        <f>SUM(F5:F12)</f>
        <v>33536</v>
      </c>
      <c r="G13" s="43"/>
      <c r="H13" s="44"/>
      <c r="I13" s="76"/>
      <c r="J13" s="76"/>
      <c r="K13" s="76"/>
      <c r="L13" s="38"/>
      <c r="M13" s="38"/>
      <c r="N13" s="45"/>
    </row>
    <row r="14" spans="1:14" s="2" customFormat="1" ht="15" thickTop="1" x14ac:dyDescent="0.35">
      <c r="A14" t="s">
        <v>9</v>
      </c>
      <c r="C14" s="3"/>
      <c r="D14" s="3"/>
      <c r="E14" s="3"/>
      <c r="F14" s="3"/>
      <c r="G14" s="3"/>
      <c r="H14" s="3"/>
      <c r="I14" s="3"/>
      <c r="J14" s="3"/>
      <c r="K14" s="3"/>
      <c r="L14" s="3"/>
      <c r="M14" s="3"/>
      <c r="N14" s="3"/>
    </row>
    <row r="15" spans="1:14" s="2" customFormat="1" x14ac:dyDescent="0.35">
      <c r="A15" s="4" t="s">
        <v>97</v>
      </c>
      <c r="C15" s="3"/>
      <c r="D15" s="3"/>
      <c r="E15" s="113"/>
      <c r="F15" s="3" t="s">
        <v>115</v>
      </c>
      <c r="G15" s="3"/>
      <c r="H15" s="5"/>
      <c r="I15" s="5"/>
      <c r="J15" s="3"/>
      <c r="K15" s="3"/>
      <c r="L15" s="3"/>
      <c r="M15" s="3"/>
      <c r="N15" s="3"/>
    </row>
    <row r="16" spans="1:14" s="2" customFormat="1" x14ac:dyDescent="0.35">
      <c r="A16" s="2" t="s">
        <v>96</v>
      </c>
      <c r="C16" s="3"/>
      <c r="D16" s="3"/>
      <c r="E16" s="116"/>
      <c r="F16" s="119" t="s">
        <v>113</v>
      </c>
      <c r="G16" s="5"/>
      <c r="H16" s="5" t="s">
        <v>114</v>
      </c>
      <c r="I16" s="5"/>
      <c r="J16" s="5"/>
      <c r="K16" s="5"/>
      <c r="L16" s="5"/>
      <c r="M16" s="5"/>
      <c r="N16" s="5"/>
    </row>
    <row r="17" spans="1:14" s="2" customFormat="1" x14ac:dyDescent="0.35">
      <c r="A17" s="2" t="s">
        <v>19</v>
      </c>
      <c r="C17" s="3"/>
      <c r="D17" s="3"/>
      <c r="E17" s="5"/>
      <c r="F17" s="5"/>
      <c r="G17" s="5"/>
      <c r="H17" s="5"/>
      <c r="I17" s="5"/>
      <c r="J17" s="5"/>
      <c r="K17" s="5"/>
      <c r="L17" s="5"/>
      <c r="M17" s="5"/>
      <c r="N17" s="5"/>
    </row>
    <row r="18" spans="1:14" s="2" customFormat="1" x14ac:dyDescent="0.35">
      <c r="C18" s="3"/>
      <c r="D18" s="3"/>
      <c r="E18" s="5"/>
      <c r="F18" s="5"/>
      <c r="G18" s="5"/>
      <c r="H18" s="5"/>
      <c r="I18" s="5"/>
      <c r="J18" s="5"/>
      <c r="K18" s="5"/>
      <c r="L18" s="5"/>
      <c r="M18" s="5"/>
      <c r="N18" s="5"/>
    </row>
    <row r="19" spans="1:14" s="2" customFormat="1" x14ac:dyDescent="0.35"/>
    <row r="20" spans="1:14" s="2" customFormat="1" x14ac:dyDescent="0.35"/>
    <row r="21" spans="1:14" s="2" customFormat="1" x14ac:dyDescent="0.35"/>
    <row r="23" spans="1:14" x14ac:dyDescent="0.35">
      <c r="A23" s="2"/>
    </row>
    <row r="24" spans="1:14" x14ac:dyDescent="0.35">
      <c r="A24" s="2"/>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19" sqref="B19"/>
    </sheetView>
  </sheetViews>
  <sheetFormatPr defaultRowHeight="14.5" x14ac:dyDescent="0.35"/>
  <cols>
    <col min="1" max="1" width="37.1796875" customWidth="1"/>
    <col min="2" max="2" width="17.26953125" customWidth="1"/>
    <col min="3" max="3" width="19.81640625" customWidth="1"/>
    <col min="4" max="4" width="16.1796875" customWidth="1"/>
  </cols>
  <sheetData>
    <row r="1" spans="1:7" ht="15" x14ac:dyDescent="0.25">
      <c r="A1" t="s">
        <v>23</v>
      </c>
    </row>
    <row r="3" spans="1:7" ht="15" x14ac:dyDescent="0.25">
      <c r="A3" s="51" t="s">
        <v>59</v>
      </c>
      <c r="B3" s="51" t="s">
        <v>20</v>
      </c>
      <c r="C3" s="51" t="s">
        <v>21</v>
      </c>
      <c r="D3" s="51" t="s">
        <v>28</v>
      </c>
    </row>
    <row r="4" spans="1:7" ht="15" x14ac:dyDescent="0.25">
      <c r="A4" s="52" t="s">
        <v>22</v>
      </c>
      <c r="B4" s="53">
        <v>24000</v>
      </c>
      <c r="C4" s="52"/>
      <c r="D4" s="52"/>
    </row>
    <row r="5" spans="1:7" ht="15" x14ac:dyDescent="0.25">
      <c r="A5" s="52" t="s">
        <v>24</v>
      </c>
      <c r="B5" s="52"/>
      <c r="C5" s="54">
        <v>11107.8</v>
      </c>
      <c r="D5" s="54">
        <v>11107.8</v>
      </c>
      <c r="E5">
        <v>3001</v>
      </c>
    </row>
    <row r="6" spans="1:7" ht="15" x14ac:dyDescent="0.25">
      <c r="A6" s="52" t="s">
        <v>25</v>
      </c>
      <c r="B6" s="52"/>
      <c r="C6" s="54">
        <v>1184.92</v>
      </c>
      <c r="D6" s="54">
        <v>1184.92</v>
      </c>
      <c r="E6">
        <v>3002</v>
      </c>
      <c r="G6" t="s">
        <v>75</v>
      </c>
    </row>
    <row r="7" spans="1:7" ht="15" x14ac:dyDescent="0.25">
      <c r="A7" s="55" t="s">
        <v>26</v>
      </c>
      <c r="B7" s="52"/>
      <c r="C7" s="54">
        <v>416.98</v>
      </c>
      <c r="D7" s="54">
        <v>416.98</v>
      </c>
      <c r="E7">
        <v>3003</v>
      </c>
    </row>
    <row r="8" spans="1:7" ht="15" x14ac:dyDescent="0.25">
      <c r="A8" s="52" t="s">
        <v>27</v>
      </c>
      <c r="B8" s="52"/>
      <c r="C8" s="54">
        <v>11290</v>
      </c>
      <c r="D8" s="54">
        <v>11290</v>
      </c>
      <c r="E8">
        <v>3004</v>
      </c>
    </row>
    <row r="9" spans="1:7" ht="15" x14ac:dyDescent="0.25">
      <c r="A9" s="52" t="s">
        <v>29</v>
      </c>
      <c r="B9" s="53">
        <f>SUM(B4:B8)</f>
        <v>24000</v>
      </c>
      <c r="C9" s="53">
        <f>SUM(C4:C8)</f>
        <v>23999.699999999997</v>
      </c>
      <c r="D9" s="53">
        <f>SUM(D4:D8)</f>
        <v>23999.699999999997</v>
      </c>
    </row>
    <row r="12" spans="1:7" x14ac:dyDescent="0.35">
      <c r="A12" s="65" t="s">
        <v>61</v>
      </c>
      <c r="B12" s="65"/>
      <c r="C12" s="65"/>
      <c r="D12" s="65"/>
    </row>
    <row r="13" spans="1:7" x14ac:dyDescent="0.35">
      <c r="A13" s="65" t="s">
        <v>44</v>
      </c>
      <c r="B13" s="65"/>
      <c r="C13" s="65"/>
      <c r="D13" s="65"/>
    </row>
    <row r="14" spans="1:7" x14ac:dyDescent="0.35">
      <c r="A14" s="65" t="s">
        <v>62</v>
      </c>
      <c r="B14" s="65"/>
      <c r="C14" s="65"/>
      <c r="D14" s="65"/>
    </row>
    <row r="15" spans="1:7" x14ac:dyDescent="0.35">
      <c r="A15" s="65" t="s">
        <v>63</v>
      </c>
      <c r="B15" s="65">
        <f>23380-11291.02-4997.43</f>
        <v>7091.5499999999993</v>
      </c>
      <c r="C15" s="81" t="s">
        <v>64</v>
      </c>
      <c r="D15" s="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
  <sheetViews>
    <sheetView workbookViewId="0">
      <selection activeCell="A3" sqref="A3:E10"/>
    </sheetView>
  </sheetViews>
  <sheetFormatPr defaultRowHeight="14.5" x14ac:dyDescent="0.35"/>
  <cols>
    <col min="1" max="1" width="70.81640625" customWidth="1"/>
    <col min="2" max="2" width="17.7265625" customWidth="1"/>
    <col min="3" max="3" width="19.453125" bestFit="1" customWidth="1"/>
    <col min="4" max="4" width="19.1796875" customWidth="1"/>
  </cols>
  <sheetData>
    <row r="3" spans="1:5" x14ac:dyDescent="0.25">
      <c r="A3" s="51" t="s">
        <v>30</v>
      </c>
      <c r="B3" s="51" t="s">
        <v>20</v>
      </c>
      <c r="C3" s="51" t="s">
        <v>21</v>
      </c>
      <c r="D3" s="51" t="s">
        <v>28</v>
      </c>
    </row>
    <row r="4" spans="1:5" x14ac:dyDescent="0.25">
      <c r="A4" s="52" t="s">
        <v>22</v>
      </c>
      <c r="B4" s="53">
        <v>7500</v>
      </c>
      <c r="C4" s="52"/>
      <c r="D4" s="52"/>
    </row>
    <row r="5" spans="1:5" x14ac:dyDescent="0.25">
      <c r="A5" s="52" t="s">
        <v>31</v>
      </c>
      <c r="B5" s="52"/>
      <c r="C5" s="53">
        <v>7500</v>
      </c>
      <c r="D5" s="54">
        <v>0</v>
      </c>
    </row>
    <row r="6" spans="1:5" x14ac:dyDescent="0.25">
      <c r="A6" s="52" t="s">
        <v>29</v>
      </c>
      <c r="B6" s="53">
        <f>SUM(B4:B5)</f>
        <v>7500</v>
      </c>
      <c r="C6" s="53">
        <f>SUM(C4:C5)</f>
        <v>7500</v>
      </c>
      <c r="D6" s="53">
        <f>SUM(D4:D5)</f>
        <v>0</v>
      </c>
    </row>
    <row r="8" spans="1:5" x14ac:dyDescent="0.25">
      <c r="A8" t="s">
        <v>33</v>
      </c>
    </row>
    <row r="9" spans="1:5" x14ac:dyDescent="0.25">
      <c r="A9" s="56" t="s">
        <v>34</v>
      </c>
      <c r="B9" s="56"/>
      <c r="C9" s="56"/>
      <c r="D9" s="56"/>
      <c r="E9" s="56"/>
    </row>
    <row r="10" spans="1:5" x14ac:dyDescent="0.25">
      <c r="A10" s="57" t="s">
        <v>32</v>
      </c>
      <c r="B10" s="56"/>
      <c r="C10" s="56"/>
      <c r="D10" s="56"/>
      <c r="E10" s="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7"/>
  <sheetViews>
    <sheetView workbookViewId="0">
      <selection activeCell="I10" sqref="I10"/>
    </sheetView>
  </sheetViews>
  <sheetFormatPr defaultRowHeight="14.5" x14ac:dyDescent="0.35"/>
  <cols>
    <col min="1" max="1" width="102.26953125" customWidth="1"/>
    <col min="2" max="2" width="47.26953125" customWidth="1"/>
    <col min="3" max="3" width="21.7265625" customWidth="1"/>
    <col min="4" max="4" width="19.453125" customWidth="1"/>
    <col min="5" max="5" width="0.1796875" customWidth="1"/>
  </cols>
  <sheetData>
    <row r="3" spans="1:7" x14ac:dyDescent="0.25">
      <c r="A3" s="51" t="s">
        <v>35</v>
      </c>
      <c r="B3" s="51" t="s">
        <v>43</v>
      </c>
      <c r="C3" s="51" t="s">
        <v>21</v>
      </c>
      <c r="D3" s="51" t="s">
        <v>28</v>
      </c>
    </row>
    <row r="4" spans="1:7" x14ac:dyDescent="0.25">
      <c r="A4" s="52" t="s">
        <v>99</v>
      </c>
      <c r="B4" s="53">
        <v>35000</v>
      </c>
      <c r="C4" s="52"/>
      <c r="D4" s="53"/>
      <c r="F4">
        <v>4000</v>
      </c>
      <c r="G4">
        <v>61064</v>
      </c>
    </row>
    <row r="5" spans="1:7" x14ac:dyDescent="0.25">
      <c r="A5" s="52" t="s">
        <v>100</v>
      </c>
      <c r="B5" s="53"/>
      <c r="C5" s="52"/>
      <c r="D5" s="53">
        <v>1250</v>
      </c>
      <c r="F5">
        <v>4000</v>
      </c>
      <c r="G5">
        <v>61064</v>
      </c>
    </row>
    <row r="6" spans="1:7" x14ac:dyDescent="0.25">
      <c r="A6" s="52"/>
      <c r="B6" s="53"/>
      <c r="C6" s="52"/>
      <c r="D6" s="53"/>
    </row>
    <row r="7" spans="1:7" x14ac:dyDescent="0.25">
      <c r="A7" s="52"/>
      <c r="B7" s="53"/>
      <c r="C7" s="52"/>
      <c r="D7" s="53"/>
    </row>
    <row r="8" spans="1:7" x14ac:dyDescent="0.25">
      <c r="A8" s="52" t="s">
        <v>36</v>
      </c>
      <c r="B8" s="52"/>
      <c r="C8" s="53">
        <v>35000</v>
      </c>
      <c r="D8" s="54">
        <v>0</v>
      </c>
    </row>
    <row r="9" spans="1:7" x14ac:dyDescent="0.25">
      <c r="A9" s="52" t="s">
        <v>29</v>
      </c>
      <c r="B9" s="53">
        <f>SUM(B4:B8)</f>
        <v>35000</v>
      </c>
      <c r="C9" s="53">
        <f>SUM(C4:C8)</f>
        <v>35000</v>
      </c>
      <c r="D9" s="53">
        <f>SUM(D4:D8)</f>
        <v>1250</v>
      </c>
    </row>
    <row r="11" spans="1:7" x14ac:dyDescent="0.25">
      <c r="A11" t="s">
        <v>42</v>
      </c>
    </row>
    <row r="13" spans="1:7" x14ac:dyDescent="0.25">
      <c r="A13" s="56" t="s">
        <v>41</v>
      </c>
      <c r="B13" s="56"/>
      <c r="C13" s="56"/>
      <c r="D13" s="56"/>
      <c r="E13" s="56"/>
    </row>
    <row r="14" spans="1:7" x14ac:dyDescent="0.25">
      <c r="A14" s="56" t="s">
        <v>37</v>
      </c>
      <c r="B14" s="56"/>
      <c r="C14" s="56"/>
      <c r="D14" s="56"/>
      <c r="E14" s="56"/>
    </row>
    <row r="15" spans="1:7" x14ac:dyDescent="0.25">
      <c r="A15" s="56" t="s">
        <v>38</v>
      </c>
      <c r="B15" s="56"/>
      <c r="C15" s="56"/>
      <c r="D15" s="56"/>
      <c r="E15" s="56"/>
    </row>
    <row r="16" spans="1:7" x14ac:dyDescent="0.25">
      <c r="A16" s="56" t="s">
        <v>39</v>
      </c>
      <c r="B16" s="56"/>
      <c r="C16" s="56"/>
      <c r="D16" s="56"/>
      <c r="E16" s="56"/>
    </row>
    <row r="17" spans="1:5" x14ac:dyDescent="0.25">
      <c r="A17" s="56" t="s">
        <v>40</v>
      </c>
      <c r="B17" s="56"/>
      <c r="C17" s="56"/>
      <c r="D17" s="56"/>
      <c r="E17" s="5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A2" sqref="A2:E9"/>
    </sheetView>
  </sheetViews>
  <sheetFormatPr defaultRowHeight="14.5" x14ac:dyDescent="0.35"/>
  <cols>
    <col min="1" max="1" width="75.7265625" customWidth="1"/>
    <col min="2" max="2" width="19.1796875" customWidth="1"/>
    <col min="3" max="3" width="20" customWidth="1"/>
    <col min="4" max="4" width="21.453125" customWidth="1"/>
  </cols>
  <sheetData>
    <row r="2" spans="1:5" x14ac:dyDescent="0.25">
      <c r="A2" s="51" t="s">
        <v>45</v>
      </c>
      <c r="B2" s="51" t="s">
        <v>20</v>
      </c>
      <c r="C2" s="51" t="s">
        <v>21</v>
      </c>
      <c r="D2" s="51" t="s">
        <v>28</v>
      </c>
    </row>
    <row r="3" spans="1:5" x14ac:dyDescent="0.25">
      <c r="A3" s="52" t="s">
        <v>22</v>
      </c>
      <c r="B3" s="53" t="s">
        <v>46</v>
      </c>
      <c r="C3" s="52"/>
      <c r="D3" s="52"/>
    </row>
    <row r="4" spans="1:5" x14ac:dyDescent="0.25">
      <c r="A4" s="52" t="s">
        <v>47</v>
      </c>
      <c r="B4" s="52"/>
      <c r="C4" s="53" t="s">
        <v>46</v>
      </c>
      <c r="D4" s="54">
        <v>0</v>
      </c>
    </row>
    <row r="5" spans="1:5" x14ac:dyDescent="0.25">
      <c r="A5" s="52" t="s">
        <v>29</v>
      </c>
      <c r="B5" s="53" t="s">
        <v>46</v>
      </c>
      <c r="C5" s="53" t="s">
        <v>46</v>
      </c>
      <c r="D5" s="53"/>
    </row>
    <row r="7" spans="1:5" x14ac:dyDescent="0.25">
      <c r="A7" t="s">
        <v>33</v>
      </c>
    </row>
    <row r="8" spans="1:5" x14ac:dyDescent="0.25">
      <c r="A8" s="56" t="s">
        <v>34</v>
      </c>
      <c r="B8" s="56"/>
      <c r="C8" s="56"/>
      <c r="D8" s="56"/>
      <c r="E8" s="56"/>
    </row>
    <row r="9" spans="1:5" x14ac:dyDescent="0.25">
      <c r="A9" s="57" t="s">
        <v>32</v>
      </c>
      <c r="B9" s="56"/>
      <c r="C9" s="56"/>
      <c r="D9" s="56"/>
      <c r="E9" s="5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4" workbookViewId="0">
      <selection activeCell="F22" sqref="F22"/>
    </sheetView>
  </sheetViews>
  <sheetFormatPr defaultRowHeight="14.5" x14ac:dyDescent="0.35"/>
  <cols>
    <col min="1" max="1" width="55.36328125" customWidth="1"/>
    <col min="2" max="2" width="11.7265625" customWidth="1"/>
    <col min="3" max="3" width="18.26953125" customWidth="1"/>
    <col min="4" max="4" width="12.7265625" customWidth="1"/>
    <col min="5" max="5" width="13.90625" customWidth="1"/>
    <col min="6" max="6" width="6.81640625" customWidth="1"/>
    <col min="7" max="7" width="9.36328125" customWidth="1"/>
  </cols>
  <sheetData>
    <row r="1" spans="1:20" x14ac:dyDescent="0.35">
      <c r="A1" t="s">
        <v>58</v>
      </c>
    </row>
    <row r="3" spans="1:20" ht="37" customHeight="1" x14ac:dyDescent="0.35">
      <c r="A3" s="51" t="s">
        <v>71</v>
      </c>
      <c r="B3" s="51" t="s">
        <v>20</v>
      </c>
      <c r="C3" s="84" t="s">
        <v>67</v>
      </c>
      <c r="D3" s="84" t="s">
        <v>72</v>
      </c>
      <c r="E3" s="84" t="s">
        <v>68</v>
      </c>
      <c r="F3" s="88" t="s">
        <v>57</v>
      </c>
    </row>
    <row r="4" spans="1:20" x14ac:dyDescent="0.35">
      <c r="A4" s="52" t="s">
        <v>22</v>
      </c>
      <c r="B4" s="94" t="s">
        <v>48</v>
      </c>
      <c r="C4" s="96"/>
      <c r="D4" s="52"/>
      <c r="E4" s="52"/>
      <c r="F4" s="89"/>
      <c r="G4" s="89"/>
    </row>
    <row r="5" spans="1:20" x14ac:dyDescent="0.35">
      <c r="A5" s="52" t="s">
        <v>66</v>
      </c>
      <c r="B5" s="52"/>
      <c r="C5" s="83">
        <v>9834</v>
      </c>
      <c r="D5" s="110">
        <f>E5*1.104</f>
        <v>9808.5873600000014</v>
      </c>
      <c r="E5" s="82">
        <v>8884.59</v>
      </c>
      <c r="F5" s="90">
        <v>2000</v>
      </c>
      <c r="G5" s="90">
        <v>62000</v>
      </c>
      <c r="H5" s="2"/>
      <c r="I5" s="2"/>
      <c r="J5" s="2"/>
    </row>
    <row r="6" spans="1:20" x14ac:dyDescent="0.35">
      <c r="A6" s="52" t="s">
        <v>49</v>
      </c>
      <c r="B6" s="52"/>
      <c r="C6" s="83">
        <v>2000</v>
      </c>
      <c r="D6" s="110">
        <f>E6*1.104</f>
        <v>2222.2084800000002</v>
      </c>
      <c r="E6" s="66">
        <f>647.85+1103.02+245+17</f>
        <v>2012.87</v>
      </c>
      <c r="F6" s="91">
        <v>2003</v>
      </c>
      <c r="G6" s="91" t="s">
        <v>70</v>
      </c>
    </row>
    <row r="7" spans="1:20" x14ac:dyDescent="0.35">
      <c r="A7" s="52" t="s">
        <v>73</v>
      </c>
      <c r="B7" s="52"/>
      <c r="C7" s="83">
        <v>3200</v>
      </c>
      <c r="D7" s="110">
        <f>E7*1.104</f>
        <v>2033.1595200000004</v>
      </c>
      <c r="E7" s="82">
        <v>1841.63</v>
      </c>
      <c r="F7" s="91">
        <v>2004</v>
      </c>
      <c r="G7" s="91">
        <v>61600</v>
      </c>
    </row>
    <row r="8" spans="1:20" ht="16" customHeight="1" x14ac:dyDescent="0.35">
      <c r="A8" s="52" t="s">
        <v>69</v>
      </c>
      <c r="B8" s="52"/>
      <c r="C8" s="83">
        <v>1000</v>
      </c>
      <c r="D8" s="110">
        <f>E8*1.11</f>
        <v>3165.2760000000003</v>
      </c>
      <c r="E8" s="82">
        <v>2851.6</v>
      </c>
      <c r="F8" s="91">
        <v>2005</v>
      </c>
      <c r="G8" s="92"/>
      <c r="H8" s="81" t="s">
        <v>74</v>
      </c>
      <c r="I8" s="81"/>
      <c r="J8" s="81"/>
      <c r="K8" s="81"/>
      <c r="L8" s="81"/>
      <c r="M8" s="81"/>
      <c r="N8" s="81"/>
      <c r="O8" s="81"/>
      <c r="P8" s="81"/>
      <c r="Q8" s="81"/>
      <c r="R8" s="81"/>
      <c r="S8" s="81"/>
      <c r="T8" s="81"/>
    </row>
    <row r="9" spans="1:20" x14ac:dyDescent="0.35">
      <c r="A9" s="52" t="s">
        <v>29</v>
      </c>
      <c r="B9" s="53" t="s">
        <v>48</v>
      </c>
      <c r="C9" s="85">
        <f>9834+540+655+2000+3200+1000</f>
        <v>17229</v>
      </c>
      <c r="D9" s="98">
        <f>SUM(D5:D8)</f>
        <v>17229.231360000005</v>
      </c>
      <c r="E9" s="86">
        <f>SUM(E5:E8)</f>
        <v>15590.69</v>
      </c>
      <c r="F9" s="93"/>
      <c r="G9" s="93"/>
    </row>
    <row r="11" spans="1:20" x14ac:dyDescent="0.35">
      <c r="A11" s="2" t="s">
        <v>50</v>
      </c>
      <c r="B11" s="2">
        <f>17229/15650.9</f>
        <v>1.1008312620999432</v>
      </c>
      <c r="C11" s="2" t="s">
        <v>65</v>
      </c>
      <c r="D11" s="2"/>
      <c r="E11" s="81" t="s">
        <v>104</v>
      </c>
      <c r="F11" s="81"/>
      <c r="G11" s="107"/>
      <c r="H11" s="81"/>
      <c r="I11" s="81"/>
      <c r="J11" s="81"/>
      <c r="K11" s="81"/>
    </row>
    <row r="12" spans="1:20" x14ac:dyDescent="0.35">
      <c r="A12" s="2"/>
      <c r="B12" s="2"/>
      <c r="C12" s="2"/>
      <c r="D12" s="2"/>
      <c r="E12" s="2" t="s">
        <v>105</v>
      </c>
      <c r="F12" s="2"/>
      <c r="G12" s="2"/>
      <c r="H12" s="2"/>
    </row>
    <row r="13" spans="1:20" s="2" customFormat="1" x14ac:dyDescent="0.35">
      <c r="A13" s="97"/>
    </row>
    <row r="14" spans="1:20" x14ac:dyDescent="0.35">
      <c r="A14" s="2"/>
      <c r="B14" s="2"/>
      <c r="C14" s="2"/>
      <c r="D14" s="2"/>
      <c r="E14" s="2"/>
      <c r="F14" s="2"/>
      <c r="G14" s="2"/>
      <c r="H14" s="2"/>
    </row>
    <row r="15" spans="1:20" x14ac:dyDescent="0.35">
      <c r="A15" s="52" t="s">
        <v>92</v>
      </c>
      <c r="B15" s="52"/>
      <c r="C15" s="52"/>
      <c r="D15" s="52"/>
      <c r="E15" s="87"/>
    </row>
    <row r="16" spans="1:20" x14ac:dyDescent="0.35">
      <c r="A16" s="52"/>
      <c r="B16" s="52" t="s">
        <v>76</v>
      </c>
      <c r="C16" s="52" t="s">
        <v>77</v>
      </c>
      <c r="D16" s="52" t="s">
        <v>77</v>
      </c>
    </row>
    <row r="17" spans="1:4" x14ac:dyDescent="0.35">
      <c r="A17" s="52" t="s">
        <v>78</v>
      </c>
      <c r="B17" s="52" t="s">
        <v>79</v>
      </c>
      <c r="C17" s="108">
        <f>D17*1.104</f>
        <v>9808.5873600000014</v>
      </c>
      <c r="D17" s="54">
        <v>8884.59</v>
      </c>
    </row>
    <row r="18" spans="1:4" x14ac:dyDescent="0.35">
      <c r="A18" s="52" t="s">
        <v>80</v>
      </c>
      <c r="B18" s="52" t="s">
        <v>81</v>
      </c>
      <c r="C18" s="108">
        <f>D18*1.104</f>
        <v>2033.1595200000004</v>
      </c>
      <c r="D18" s="54">
        <v>1841.63</v>
      </c>
    </row>
    <row r="19" spans="1:4" x14ac:dyDescent="0.35">
      <c r="A19" s="52" t="s">
        <v>82</v>
      </c>
      <c r="B19" s="52" t="s">
        <v>83</v>
      </c>
      <c r="C19" s="108" t="s">
        <v>83</v>
      </c>
      <c r="D19" s="54">
        <v>0</v>
      </c>
    </row>
    <row r="20" spans="1:4" x14ac:dyDescent="0.35">
      <c r="A20" s="52" t="s">
        <v>84</v>
      </c>
      <c r="B20" s="52" t="s">
        <v>85</v>
      </c>
      <c r="C20" s="108" t="s">
        <v>83</v>
      </c>
      <c r="D20" s="54">
        <v>0</v>
      </c>
    </row>
    <row r="21" spans="1:4" x14ac:dyDescent="0.35">
      <c r="A21" s="52" t="s">
        <v>86</v>
      </c>
      <c r="B21" s="52" t="s">
        <v>87</v>
      </c>
      <c r="C21" s="108">
        <f>D21*1.104</f>
        <v>2222.2084800000002</v>
      </c>
      <c r="D21" s="54">
        <v>2012.87</v>
      </c>
    </row>
    <row r="22" spans="1:4" x14ac:dyDescent="0.35">
      <c r="A22" s="52" t="s">
        <v>88</v>
      </c>
      <c r="B22" s="52" t="s">
        <v>83</v>
      </c>
      <c r="C22" s="108">
        <f>D22*1.11</f>
        <v>3165.2760000000003</v>
      </c>
      <c r="D22" s="54">
        <f>2911.81-60.21</f>
        <v>2851.6</v>
      </c>
    </row>
    <row r="23" spans="1:4" x14ac:dyDescent="0.35">
      <c r="A23" s="52" t="s">
        <v>89</v>
      </c>
      <c r="B23" s="52" t="s">
        <v>90</v>
      </c>
      <c r="C23" s="109">
        <f>SUM(C17:C22)</f>
        <v>17229.231360000005</v>
      </c>
      <c r="D23" s="99">
        <f>15650.9-60.21</f>
        <v>15590.69</v>
      </c>
    </row>
    <row r="24" spans="1:4" x14ac:dyDescent="0.35">
      <c r="A24" s="52"/>
      <c r="B24" s="52"/>
      <c r="C24" s="95" t="s">
        <v>91</v>
      </c>
      <c r="D24" s="95">
        <v>1.100831262</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1" sqref="L21"/>
    </sheetView>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2"/>
  <sheetViews>
    <sheetView workbookViewId="0">
      <selection activeCell="J15" sqref="J14:J15"/>
    </sheetView>
  </sheetViews>
  <sheetFormatPr defaultRowHeight="14.5" x14ac:dyDescent="0.35"/>
  <sheetData>
    <row r="22" spans="7:7" x14ac:dyDescent="0.35">
      <c r="G22">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ALL PROJECTS</vt:lpstr>
      <vt:lpstr>1</vt:lpstr>
      <vt:lpstr>2</vt:lpstr>
      <vt:lpstr>3</vt:lpstr>
      <vt:lpstr>4</vt:lpstr>
      <vt:lpstr>5</vt:lpstr>
      <vt:lpstr>6</vt:lpstr>
      <vt:lpstr>7</vt:lpstr>
      <vt:lpstr>'5'!Print_Area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De Feyter</dc:creator>
  <cp:lastModifiedBy>Myriam De Feyter</cp:lastModifiedBy>
  <cp:lastPrinted>2016-04-15T09:36:38Z</cp:lastPrinted>
  <dcterms:created xsi:type="dcterms:W3CDTF">2016-02-02T12:09:59Z</dcterms:created>
  <dcterms:modified xsi:type="dcterms:W3CDTF">2016-09-20T08:58:49Z</dcterms:modified>
</cp:coreProperties>
</file>